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" windowWidth="146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<sst xmlns="http://schemas.openxmlformats.org/spreadsheetml/2006/main" count="60" uniqueCount="45">
  <si>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Total weight</t>
  </si>
  <si>
    <t>in</t>
  </si>
  <si>
    <t>lbs</t>
  </si>
  <si>
    <t>Weight on Mains when tail is lifted</t>
  </si>
  <si>
    <t>Weight on Main Gear in 3 point attitude</t>
  </si>
  <si>
    <t>Weight on Tail wheel in 3 point attitude</t>
  </si>
  <si>
    <t>Horizontal location of CG aft of main axle in 3 point</t>
  </si>
  <si>
    <t>AN-2   Center Of Gravity Calculator</t>
  </si>
  <si>
    <t>CG shift forward for aircraft in level flight attitude</t>
  </si>
  <si>
    <t>Horizontal location of CG aft of main axle in level flight</t>
  </si>
  <si>
    <t>Distance of bulkhead 5 aft of main axle in level flight</t>
  </si>
  <si>
    <t>Location of CG aft of bulkhead 5 in level flight</t>
  </si>
  <si>
    <t>Note: zero % Mean Aerodynamic Chord is 2 in. aft of 5</t>
  </si>
  <si>
    <t>Note: Length of M.A.C. is 2.269 meters or 89.33 in.</t>
  </si>
  <si>
    <t>BASE LINE WEIGHT and BALANCE TABLE:</t>
  </si>
  <si>
    <t>WEIGHT</t>
  </si>
  <si>
    <t xml:space="preserve">                                                                 Crew</t>
  </si>
  <si>
    <t xml:space="preserve">                                                     Empty Aircraft</t>
  </si>
  <si>
    <t xml:space="preserve">    MOMENT</t>
  </si>
  <si>
    <t xml:space="preserve">   ARM</t>
  </si>
  <si>
    <t xml:space="preserve">                                                                 Fuel</t>
  </si>
  <si>
    <t xml:space="preserve">                                                                 Oil</t>
  </si>
  <si>
    <t xml:space="preserve">                                                                 Cargo</t>
  </si>
  <si>
    <t>weight and balance table will use bulkhead 5 as ref.</t>
  </si>
  <si>
    <t xml:space="preserve">                                                   Totals</t>
  </si>
  <si>
    <t xml:space="preserve">                                       Loaded aircraft % MAC</t>
  </si>
  <si>
    <t>Empty A/C Percent of Mean Aerodynamic Chord</t>
  </si>
  <si>
    <t>Wheelbase when tail is lifted off ground</t>
  </si>
  <si>
    <t>Length of 3-point wheelbase (Main to Tail)</t>
  </si>
  <si>
    <t>Height of Main Gear Axle off ground</t>
  </si>
  <si>
    <t>graph info chart one</t>
  </si>
  <si>
    <t>graph info chart two</t>
  </si>
  <si>
    <t>3-point weights</t>
  </si>
  <si>
    <t>Weight increase at mains due to lifting tail *</t>
  </si>
  <si>
    <t>Distance bulkhead #24 to # 5 from manual</t>
  </si>
  <si>
    <t>Height of tail wheel (bottom) above scale when lifted</t>
  </si>
  <si>
    <t xml:space="preserve"> </t>
  </si>
  <si>
    <t>Vertical location of CG above axle in 3-point attitude</t>
  </si>
  <si>
    <t>graph info chart three</t>
  </si>
  <si>
    <t>Aircraft N number and Date of calculations</t>
  </si>
  <si>
    <t>N82AN</t>
  </si>
  <si>
    <t>CG Height above axle in level flight attitude</t>
  </si>
  <si>
    <t>Go to Sheet One</t>
  </si>
  <si>
    <t>Cells with a border outline are the needed input data</t>
  </si>
  <si>
    <t>Data after lifting tail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</si>
</sst>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.25"/>
      <name val="Arial"/>
      <family val="0"/>
    </font>
    <font>
      <sz val="11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2" fontId="5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0" fontId="7" fillId="0" borderId="0" xfId="0" applyFont="1" applyAlignment="1">
      <alignment/>
    </xf>
    <xf numFmtId="2" fontId="0" fillId="0" borderId="1" xfId="0" applyNumberFormat="1" applyBorder="1" applyAlignment="1">
      <alignment/>
    </xf>
    <xf numFmtId="15" fontId="0" fillId="0" borderId="1" xfId="0" applyNumberFormat="1" applyBorder="1" applyAlignment="1">
      <alignment/>
    </xf>
    <xf numFmtId="1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 Relative to Axle -( 3-point)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235"/>
          <c:w val="0.8945"/>
          <c:h val="0.7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Sheet2!$A$3:$A$5</c:f>
              <c:numCache>
                <c:ptCount val="3"/>
                <c:pt idx="0">
                  <c:v>0</c:v>
                </c:pt>
                <c:pt idx="1">
                  <c:v>325</c:v>
                </c:pt>
                <c:pt idx="2">
                  <c:v>49.11575562700965</c:v>
                </c:pt>
              </c:numCache>
            </c:numRef>
          </c:xVal>
          <c:yVal>
            <c:numRef>
              <c:f>Sheet2!$B$3:$B$5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71.37880894218787</c:v>
                </c:pt>
              </c:numCache>
            </c:numRef>
          </c:yVal>
          <c:smooth val="0"/>
        </c:ser>
        <c:axId val="20088136"/>
        <c:axId val="16526281"/>
      </c:scatterChart>
      <c:valAx>
        <c:axId val="20088136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Wheelbase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6526281"/>
        <c:crosses val="autoZero"/>
        <c:crossBetween val="midCat"/>
        <c:dispUnits/>
      </c:valAx>
      <c:valAx>
        <c:axId val="1652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88136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 position (Level flight attitude)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475"/>
          <c:w val="0.877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Sheet2!$A$24</c:f>
              <c:numCache>
                <c:ptCount val="1"/>
                <c:pt idx="0">
                  <c:v>22.686143987193958</c:v>
                </c:pt>
              </c:numCache>
            </c:numRef>
          </c:xVal>
          <c:yVal>
            <c:numRef>
              <c:f>Sheet2!$B$24</c:f>
              <c:numCache>
                <c:ptCount val="1"/>
                <c:pt idx="0">
                  <c:v>79.73746385276446</c:v>
                </c:pt>
              </c:numCache>
            </c:numRef>
          </c:yVal>
          <c:smooth val="0"/>
        </c:ser>
        <c:axId val="63560346"/>
        <c:axId val="48114363"/>
      </c:scatterChart>
      <c:valAx>
        <c:axId val="63560346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Inches aft of Bulkhead 5 (Limits 17 to 31)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48114363"/>
        <c:crosses val="autoZero"/>
        <c:crossBetween val="midCat"/>
        <c:dispUnits/>
        <c:minorUnit val="1"/>
      </c:valAx>
      <c:valAx>
        <c:axId val="48114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Axle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56034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 position (Level flight attitude)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25"/>
          <c:w val="0.9037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Sheet2!$A$17:$A$19</c:f>
              <c:numCache>
                <c:ptCount val="3"/>
                <c:pt idx="0">
                  <c:v>0</c:v>
                </c:pt>
                <c:pt idx="1">
                  <c:v>318.5</c:v>
                </c:pt>
                <c:pt idx="2">
                  <c:v>34.88614398719395</c:v>
                </c:pt>
              </c:numCache>
            </c:numRef>
          </c:xVal>
          <c:yVal>
            <c:numRef>
              <c:f>Sheet2!$B$17:$B$19</c:f>
              <c:numCache>
                <c:ptCount val="3"/>
                <c:pt idx="0">
                  <c:v>0</c:v>
                </c:pt>
                <c:pt idx="1">
                  <c:v>66</c:v>
                </c:pt>
                <c:pt idx="2">
                  <c:v>79.73746385276446</c:v>
                </c:pt>
              </c:numCache>
            </c:numRef>
          </c:yVal>
          <c:smooth val="0"/>
        </c:ser>
        <c:axId val="4949292"/>
        <c:axId val="65348333"/>
      </c:scatterChart>
      <c:valAx>
        <c:axId val="4949292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Wheelbase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5348333"/>
        <c:crosses val="autoZero"/>
        <c:crossBetween val="midCat"/>
        <c:dispUnits/>
      </c:valAx>
      <c:valAx>
        <c:axId val="653483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292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0.23675</cdr:y>
    </cdr:from>
    <cdr:to>
      <cdr:x>0.90025</cdr:x>
      <cdr:y>0.63025</cdr:y>
    </cdr:to>
    <cdr:sp>
      <cdr:nvSpPr>
        <cdr:cNvPr id="1" name="Line 1"/>
        <cdr:cNvSpPr>
          <a:spLocks/>
        </cdr:cNvSpPr>
      </cdr:nvSpPr>
      <cdr:spPr>
        <a:xfrm>
          <a:off x="1009650" y="495300"/>
          <a:ext cx="2419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0.1135</cdr:y>
    </cdr:from>
    <cdr:to>
      <cdr:x>0.56075</cdr:x>
      <cdr:y>0.804</cdr:y>
    </cdr:to>
    <cdr:sp>
      <cdr:nvSpPr>
        <cdr:cNvPr id="1" name="Line 1"/>
        <cdr:cNvSpPr>
          <a:spLocks/>
        </cdr:cNvSpPr>
      </cdr:nvSpPr>
      <cdr:spPr>
        <a:xfrm flipH="1" flipV="1">
          <a:off x="2105025" y="219075"/>
          <a:ext cx="95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0.1135</cdr:y>
    </cdr:from>
    <cdr:to>
      <cdr:x>0.83225</cdr:x>
      <cdr:y>0.804</cdr:y>
    </cdr:to>
    <cdr:sp>
      <cdr:nvSpPr>
        <cdr:cNvPr id="2" name="Line 2"/>
        <cdr:cNvSpPr>
          <a:spLocks/>
        </cdr:cNvSpPr>
      </cdr:nvSpPr>
      <cdr:spPr>
        <a:xfrm flipH="1" flipV="1">
          <a:off x="3124200" y="219075"/>
          <a:ext cx="95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8</xdr:col>
      <xdr:colOff>390525</xdr:colOff>
      <xdr:row>12</xdr:row>
      <xdr:rowOff>9525</xdr:rowOff>
    </xdr:to>
    <xdr:graphicFrame>
      <xdr:nvGraphicFramePr>
        <xdr:cNvPr id="1" name="Chart 2"/>
        <xdr:cNvGraphicFramePr/>
      </xdr:nvGraphicFramePr>
      <xdr:xfrm>
        <a:off x="4333875" y="19050"/>
        <a:ext cx="3810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3086100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3086100" y="5429250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152400</xdr:rowOff>
    </xdr:from>
    <xdr:to>
      <xdr:col>4</xdr:col>
      <xdr:colOff>0</xdr:colOff>
      <xdr:row>31</xdr:row>
      <xdr:rowOff>152400</xdr:rowOff>
    </xdr:to>
    <xdr:sp>
      <xdr:nvSpPr>
        <xdr:cNvPr id="3" name="Line 10"/>
        <xdr:cNvSpPr>
          <a:spLocks/>
        </xdr:cNvSpPr>
      </xdr:nvSpPr>
      <xdr:spPr>
        <a:xfrm>
          <a:off x="4333875" y="5400675"/>
          <a:ext cx="981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152400</xdr:rowOff>
    </xdr:from>
    <xdr:to>
      <xdr:col>8</xdr:col>
      <xdr:colOff>342900</xdr:colOff>
      <xdr:row>24</xdr:row>
      <xdr:rowOff>142875</xdr:rowOff>
    </xdr:to>
    <xdr:graphicFrame>
      <xdr:nvGraphicFramePr>
        <xdr:cNvPr id="4" name="Chart 16"/>
        <xdr:cNvGraphicFramePr/>
      </xdr:nvGraphicFramePr>
      <xdr:xfrm>
        <a:off x="4324350" y="2257425"/>
        <a:ext cx="37719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514350</xdr:colOff>
      <xdr:row>15</xdr:row>
      <xdr:rowOff>0</xdr:rowOff>
    </xdr:from>
    <xdr:to>
      <xdr:col>5</xdr:col>
      <xdr:colOff>514350</xdr:colOff>
      <xdr:row>22</xdr:row>
      <xdr:rowOff>47625</xdr:rowOff>
    </xdr:to>
    <xdr:sp>
      <xdr:nvSpPr>
        <xdr:cNvPr id="5" name="Line 18"/>
        <xdr:cNvSpPr>
          <a:spLocks/>
        </xdr:cNvSpPr>
      </xdr:nvSpPr>
      <xdr:spPr>
        <a:xfrm flipV="1">
          <a:off x="6438900" y="25908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12</xdr:col>
      <xdr:colOff>171450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3657600" y="971550"/>
        <a:ext cx="38290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6.421875" style="0" customWidth="1"/>
    <col min="2" max="2" width="9.421875" style="0" bestFit="1" customWidth="1"/>
    <col min="4" max="4" width="14.7109375" style="0" customWidth="1"/>
  </cols>
  <sheetData>
    <row r="1" ht="18">
      <c r="A1" s="23" t="s">
        <v>7</v>
      </c>
    </row>
    <row r="3" spans="1:3" ht="12.75">
      <c r="A3" t="s">
        <v>28</v>
      </c>
      <c r="B3" s="5">
        <v>325</v>
      </c>
      <c r="C3" t="s">
        <v>1</v>
      </c>
    </row>
    <row r="4" spans="1:3" ht="13.5" thickBot="1">
      <c r="A4" t="s">
        <v>29</v>
      </c>
      <c r="B4" s="5">
        <v>12</v>
      </c>
      <c r="C4" t="s">
        <v>1</v>
      </c>
    </row>
    <row r="5" spans="1:3" ht="14.25" thickBot="1" thickTop="1">
      <c r="A5" s="13" t="s">
        <v>4</v>
      </c>
      <c r="B5" s="14">
        <v>6600</v>
      </c>
      <c r="C5" t="s">
        <v>2</v>
      </c>
    </row>
    <row r="6" spans="1:5" ht="14.25" thickBot="1" thickTop="1">
      <c r="A6" s="13" t="s">
        <v>5</v>
      </c>
      <c r="B6" s="14">
        <v>1175</v>
      </c>
      <c r="C6" t="s">
        <v>2</v>
      </c>
      <c r="E6" s="2"/>
    </row>
    <row r="7" spans="1:6" ht="14.25" thickBot="1" thickTop="1">
      <c r="A7" s="11" t="s">
        <v>3</v>
      </c>
      <c r="B7" s="12">
        <v>6700</v>
      </c>
      <c r="C7" t="s">
        <v>2</v>
      </c>
      <c r="F7" s="2"/>
    </row>
    <row r="8" spans="1:3" ht="14.25" thickBot="1" thickTop="1">
      <c r="A8" s="11" t="s">
        <v>35</v>
      </c>
      <c r="B8" s="12">
        <v>19</v>
      </c>
      <c r="C8" t="s">
        <v>1</v>
      </c>
    </row>
    <row r="9" spans="1:3" ht="13.5" thickTop="1">
      <c r="A9" t="s">
        <v>0</v>
      </c>
      <c r="B9">
        <f>+B5+B6</f>
        <v>7775</v>
      </c>
      <c r="C9" t="s">
        <v>2</v>
      </c>
    </row>
    <row r="10" spans="1:3" ht="12.75">
      <c r="A10" s="11" t="s">
        <v>33</v>
      </c>
      <c r="B10" s="11">
        <f>B7-B5</f>
        <v>100</v>
      </c>
      <c r="C10" t="s">
        <v>2</v>
      </c>
    </row>
    <row r="11" spans="1:3" ht="12.75">
      <c r="A11" t="s">
        <v>27</v>
      </c>
      <c r="B11" s="2">
        <f>+SQRT(+B3^2-B8^2)</f>
        <v>324.44414003029857</v>
      </c>
      <c r="C11" t="s">
        <v>1</v>
      </c>
    </row>
    <row r="13" spans="1:3" ht="12.75">
      <c r="A13" t="s">
        <v>6</v>
      </c>
      <c r="B13" s="3">
        <f>(B6*B3)/B9</f>
        <v>49.11575562700965</v>
      </c>
      <c r="C13" t="s">
        <v>1</v>
      </c>
    </row>
    <row r="14" spans="1:3" ht="12.75">
      <c r="A14" t="s">
        <v>37</v>
      </c>
      <c r="B14" s="3">
        <f>(B10*B3*B11)/(B9*B8)</f>
        <v>71.37880894218787</v>
      </c>
      <c r="C14" t="s">
        <v>1</v>
      </c>
    </row>
    <row r="16" spans="1:3" ht="12.75">
      <c r="A16" t="s">
        <v>34</v>
      </c>
      <c r="B16">
        <v>306.3</v>
      </c>
      <c r="C16" t="s">
        <v>1</v>
      </c>
    </row>
    <row r="17" spans="1:2" ht="12.75">
      <c r="A17" t="s">
        <v>10</v>
      </c>
      <c r="B17" s="2">
        <f>318.5-306.3</f>
        <v>12.199999999999989</v>
      </c>
    </row>
    <row r="18" spans="1:2" ht="12.75">
      <c r="A18" t="s">
        <v>8</v>
      </c>
      <c r="B18" s="2">
        <f>B14*SIN(11.5/57.3)</f>
        <v>14.2296116398157</v>
      </c>
    </row>
    <row r="19" spans="1:2" ht="12.75">
      <c r="A19" t="s">
        <v>41</v>
      </c>
      <c r="B19" s="2">
        <f>B14*COS(11.5/57.3)+B13*SIN(11.5/57.3)</f>
        <v>79.73746385276446</v>
      </c>
    </row>
    <row r="20" spans="1:2" ht="12.75">
      <c r="A20" t="s">
        <v>9</v>
      </c>
      <c r="B20" s="2">
        <f>B13-B18</f>
        <v>34.88614398719395</v>
      </c>
    </row>
    <row r="21" spans="1:2" ht="12.75">
      <c r="A21" s="4" t="s">
        <v>11</v>
      </c>
      <c r="B21" s="8">
        <f>B20-B17</f>
        <v>22.686143987193958</v>
      </c>
    </row>
    <row r="22" spans="1:2" ht="12.75">
      <c r="A22" t="s">
        <v>12</v>
      </c>
      <c r="B22" s="2">
        <v>2</v>
      </c>
    </row>
    <row r="23" spans="1:2" ht="12.75">
      <c r="A23" t="s">
        <v>13</v>
      </c>
      <c r="B23" s="2">
        <v>89.33</v>
      </c>
    </row>
    <row r="24" spans="1:2" ht="12.75">
      <c r="A24" s="4" t="s">
        <v>26</v>
      </c>
      <c r="B24" s="8">
        <f>(B21-B22)/B23</f>
        <v>0.23156995395940846</v>
      </c>
    </row>
    <row r="25" ht="12.75">
      <c r="B25" s="2"/>
    </row>
    <row r="26" spans="1:2" ht="12.75">
      <c r="A26" t="s">
        <v>23</v>
      </c>
      <c r="B26" s="2"/>
    </row>
    <row r="27" spans="1:4" ht="15.75">
      <c r="A27" s="24" t="s">
        <v>14</v>
      </c>
      <c r="B27" s="21" t="s">
        <v>15</v>
      </c>
      <c r="C27" s="22" t="s">
        <v>19</v>
      </c>
      <c r="D27" s="22" t="s">
        <v>18</v>
      </c>
    </row>
    <row r="28" spans="1:5" ht="13.5" thickBot="1">
      <c r="A28" s="7" t="s">
        <v>17</v>
      </c>
      <c r="B28" s="6">
        <v>7775</v>
      </c>
      <c r="C28" s="6">
        <f>B21</f>
        <v>22.686143987193958</v>
      </c>
      <c r="D28" s="6">
        <f>B28*C28</f>
        <v>176384.76950043303</v>
      </c>
      <c r="E28" s="2"/>
    </row>
    <row r="29" spans="1:5" ht="13.5" thickTop="1">
      <c r="A29" s="7" t="s">
        <v>16</v>
      </c>
      <c r="B29" s="16">
        <v>380</v>
      </c>
      <c r="C29" s="6">
        <v>-13.5</v>
      </c>
      <c r="D29" s="7">
        <f>B29*C29</f>
        <v>-5130</v>
      </c>
      <c r="E29" s="2"/>
    </row>
    <row r="30" spans="1:4" ht="12.75">
      <c r="A30" s="7" t="s">
        <v>20</v>
      </c>
      <c r="B30" s="17">
        <v>1200</v>
      </c>
      <c r="C30" s="6">
        <v>37</v>
      </c>
      <c r="D30" s="7">
        <f>B30*C30</f>
        <v>44400</v>
      </c>
    </row>
    <row r="31" spans="1:4" ht="13.5" thickBot="1">
      <c r="A31" s="7" t="s">
        <v>21</v>
      </c>
      <c r="B31" s="18">
        <v>120</v>
      </c>
      <c r="C31" s="6">
        <v>-62.5</v>
      </c>
      <c r="D31" s="7">
        <f>B31*C31</f>
        <v>-7500</v>
      </c>
    </row>
    <row r="32" spans="1:6" ht="14.25" thickBot="1" thickTop="1">
      <c r="A32" s="7" t="s">
        <v>22</v>
      </c>
      <c r="B32" s="19">
        <v>1000</v>
      </c>
      <c r="C32" s="15">
        <v>72</v>
      </c>
      <c r="D32" s="7">
        <f>B32*C32</f>
        <v>72000</v>
      </c>
      <c r="F32" s="5"/>
    </row>
    <row r="33" spans="1:4" ht="13.5" thickTop="1">
      <c r="A33" s="7" t="s">
        <v>24</v>
      </c>
      <c r="B33" s="6">
        <f>SUM(B28:B32)</f>
        <v>10475</v>
      </c>
      <c r="D33" s="6">
        <f>SUM(D28:D32)</f>
        <v>280154.769500433</v>
      </c>
    </row>
    <row r="34" spans="2:3" ht="12.75">
      <c r="B34" s="2"/>
      <c r="C34" s="6">
        <f>D33/B33</f>
        <v>26.745085393836085</v>
      </c>
    </row>
    <row r="35" spans="1:7" ht="12.75">
      <c r="A35" s="9" t="s">
        <v>25</v>
      </c>
      <c r="B35" s="10">
        <f>(C34-2)/89.33</f>
        <v>0.27700756066087634</v>
      </c>
      <c r="C35" s="2"/>
      <c r="F35" s="13"/>
      <c r="G35" t="s">
        <v>32</v>
      </c>
    </row>
    <row r="36" spans="2:3" ht="12.75">
      <c r="B36" s="2"/>
      <c r="C36" s="2"/>
    </row>
    <row r="37" spans="2:7" ht="13.5" thickBot="1">
      <c r="B37" s="2"/>
      <c r="C37" s="20"/>
      <c r="F37" s="11"/>
      <c r="G37" t="s">
        <v>44</v>
      </c>
    </row>
    <row r="38" spans="1:3" ht="14.25" thickBot="1" thickTop="1">
      <c r="A38" t="s">
        <v>39</v>
      </c>
      <c r="B38" s="26" t="s">
        <v>40</v>
      </c>
      <c r="C38" s="2" t="s">
        <v>36</v>
      </c>
    </row>
    <row r="39" ht="14.25" thickBot="1" thickTop="1">
      <c r="B39" s="27">
        <v>37497</v>
      </c>
    </row>
    <row r="40" ht="14.25" thickBot="1" thickTop="1">
      <c r="B40" s="28"/>
    </row>
    <row r="41" ht="14.25" thickBot="1" thickTop="1">
      <c r="A41" s="1" t="s">
        <v>43</v>
      </c>
    </row>
    <row r="42" ht="13.5" thickTop="1"/>
    <row r="44" ht="12.75">
      <c r="B44" s="2"/>
    </row>
  </sheetData>
  <printOptions/>
  <pageMargins left="0.75" right="0.75" top="0.62" bottom="0.48" header="0.5" footer="0.2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6">
      <selection activeCell="A24" sqref="A24:B24"/>
    </sheetView>
  </sheetViews>
  <sheetFormatPr defaultColWidth="9.140625" defaultRowHeight="12.75"/>
  <sheetData>
    <row r="2" ht="12.75">
      <c r="A2" t="s">
        <v>30</v>
      </c>
    </row>
    <row r="3" spans="1:2" ht="12.75">
      <c r="A3">
        <v>0</v>
      </c>
      <c r="B3">
        <v>0</v>
      </c>
    </row>
    <row r="4" spans="1:2" ht="12.75">
      <c r="A4">
        <f>Sheet1!B3</f>
        <v>325</v>
      </c>
      <c r="B4">
        <v>0</v>
      </c>
    </row>
    <row r="5" spans="1:2" ht="12.75">
      <c r="A5" s="2">
        <f>Sheet1!B13</f>
        <v>49.11575562700965</v>
      </c>
      <c r="B5" s="2">
        <f>Sheet1!B14</f>
        <v>71.37880894218787</v>
      </c>
    </row>
    <row r="7" ht="12.75">
      <c r="E7">
        <v>66</v>
      </c>
    </row>
    <row r="8" ht="12.75">
      <c r="E8">
        <v>318.5</v>
      </c>
    </row>
    <row r="16" spans="1:5" ht="12.75">
      <c r="A16" t="s">
        <v>31</v>
      </c>
      <c r="E16">
        <v>0</v>
      </c>
    </row>
    <row r="17" spans="1:2" ht="12.75">
      <c r="A17">
        <v>0</v>
      </c>
      <c r="B17">
        <v>0</v>
      </c>
    </row>
    <row r="18" spans="1:2" ht="12.75">
      <c r="A18">
        <v>318.5</v>
      </c>
      <c r="B18">
        <v>66</v>
      </c>
    </row>
    <row r="19" spans="1:2" ht="12.75">
      <c r="A19" s="2">
        <f>Sheet1!B20</f>
        <v>34.88614398719395</v>
      </c>
      <c r="B19" s="2">
        <f>Sheet1!B14*COS(11.5/57.3)+Sheet1!B13*SIN(11.5/57.3)</f>
        <v>79.73746385276446</v>
      </c>
    </row>
    <row r="22" ht="12.75">
      <c r="A22" t="s">
        <v>36</v>
      </c>
    </row>
    <row r="23" ht="12.75">
      <c r="A23" t="s">
        <v>38</v>
      </c>
    </row>
    <row r="24" spans="1:2" ht="12.75">
      <c r="A24" s="2">
        <f>Sheet1!B20-Sheet1!B17</f>
        <v>22.686143987193958</v>
      </c>
      <c r="B24" s="2">
        <f>Sheet1!B14*COS(11.5/57.3)+Sheet1!B13*SIN(11.5/57.3)</f>
        <v>79.73746385276446</v>
      </c>
    </row>
    <row r="25" spans="1:2" ht="12.75">
      <c r="A25" t="s">
        <v>36</v>
      </c>
      <c r="B25" t="s">
        <v>36</v>
      </c>
    </row>
    <row r="26" spans="1:2" ht="12.75">
      <c r="A26" s="2" t="s">
        <v>36</v>
      </c>
      <c r="B26" t="s">
        <v>36</v>
      </c>
    </row>
    <row r="33" ht="18">
      <c r="B33" s="25" t="s">
        <v>42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AN2flyers.com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Webster</dc:creator>
  <cp:keywords/>
  <dc:description/>
  <cp:lastModifiedBy>John Webster</cp:lastModifiedBy>
  <cp:lastPrinted>2002-09-02T18:46:31Z</cp:lastPrinted>
  <dcterms:created xsi:type="dcterms:W3CDTF">1997-04-05T20:49:29Z</dcterms:created>
  <cp:category/>
  <cp:version/>
  <cp:contentType/>
  <cp:contentStatus/>
</cp:coreProperties>
</file>